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"/>
    </mc:Choice>
  </mc:AlternateContent>
  <xr:revisionPtr revIDLastSave="0" documentId="13_ncr:1_{4C91DE7D-2B99-41C0-84B7-769E09DFC18C}" xr6:coauthVersionLast="47" xr6:coauthVersionMax="47" xr10:uidLastSave="{00000000-0000-0000-0000-000000000000}"/>
  <bookViews>
    <workbookView xWindow="-120" yWindow="-120" windowWidth="29040" windowHeight="15720" xr2:uid="{D2371839-2DE8-44AC-AF8D-886BACCC27AA}"/>
  </bookViews>
  <sheets>
    <sheet name="recon since DOR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" i="3" l="1"/>
  <c r="AL28" i="3"/>
  <c r="AL20" i="3"/>
  <c r="AL7" i="3"/>
  <c r="AL10" i="3" s="1"/>
  <c r="AB10" i="3" l="1"/>
  <c r="AF7" i="3" l="1"/>
  <c r="AF10" i="3" s="1"/>
  <c r="AF28" i="3" l="1"/>
  <c r="AF20" i="3"/>
  <c r="AB27" i="3"/>
  <c r="AB19" i="3"/>
  <c r="T18" i="3"/>
  <c r="X26" i="3" l="1"/>
  <c r="X18" i="3"/>
  <c r="AH20" i="3" s="1"/>
  <c r="AN20" i="3" s="1"/>
  <c r="X9" i="3"/>
  <c r="T26" i="3"/>
  <c r="AH28" i="3" s="1"/>
  <c r="AN28" i="3" s="1"/>
  <c r="N9" i="3" l="1"/>
  <c r="T9" i="3"/>
  <c r="AH10" i="3" s="1"/>
  <c r="N26" i="3"/>
  <c r="N18" i="3"/>
  <c r="AH30" i="3" l="1"/>
  <c r="J23" i="3"/>
  <c r="J16" i="3"/>
  <c r="J8" i="3"/>
  <c r="F16" i="3"/>
  <c r="F23" i="3"/>
  <c r="F8" i="3"/>
  <c r="AN30" i="3" l="1"/>
  <c r="B23" i="3"/>
  <c r="P26" i="3" s="1"/>
  <c r="AP28" i="3" s="1"/>
  <c r="B16" i="3"/>
  <c r="P18" i="3" s="1"/>
  <c r="AP20" i="3" s="1"/>
  <c r="B8" i="3"/>
  <c r="P9" i="3" s="1"/>
  <c r="AP10" i="3" s="1"/>
  <c r="P28" i="3" l="1"/>
</calcChain>
</file>

<file path=xl/sharedStrings.xml><?xml version="1.0" encoding="utf-8"?>
<sst xmlns="http://schemas.openxmlformats.org/spreadsheetml/2006/main" count="244" uniqueCount="49">
  <si>
    <r>
      <t xml:space="preserve">CR total into </t>
    </r>
    <r>
      <rPr>
        <b/>
        <sz val="11"/>
        <color theme="1"/>
        <rFont val="Aptos Narrow"/>
        <family val="2"/>
        <scheme val="minor"/>
      </rPr>
      <t>R284</t>
    </r>
  </si>
  <si>
    <r>
      <t>CR total into</t>
    </r>
    <r>
      <rPr>
        <b/>
        <sz val="11"/>
        <color theme="1"/>
        <rFont val="Aptos Narrow"/>
        <family val="2"/>
        <scheme val="minor"/>
      </rPr>
      <t xml:space="preserve"> R285</t>
    </r>
  </si>
  <si>
    <r>
      <t xml:space="preserve">CWA Bus Tax Refunds </t>
    </r>
    <r>
      <rPr>
        <b/>
        <sz val="11"/>
        <color theme="1"/>
        <rFont val="Aptos Narrow"/>
        <family val="2"/>
        <scheme val="minor"/>
      </rPr>
      <t>(R285)</t>
    </r>
  </si>
  <si>
    <r>
      <t xml:space="preserve">CA Transfer total from </t>
    </r>
    <r>
      <rPr>
        <b/>
        <sz val="11"/>
        <color theme="1"/>
        <rFont val="Aptos Narrow"/>
        <family val="2"/>
        <scheme val="minor"/>
      </rPr>
      <t>R285 to R286</t>
    </r>
  </si>
  <si>
    <r>
      <t>JV2T Cash Transfer into F045T1 (</t>
    </r>
    <r>
      <rPr>
        <b/>
        <sz val="11"/>
        <color theme="1"/>
        <rFont val="Aptos Narrow"/>
        <family val="2"/>
        <scheme val="minor"/>
      </rPr>
      <t>13DB)</t>
    </r>
  </si>
  <si>
    <r>
      <t xml:space="preserve">CA Transfer total from R285 to </t>
    </r>
    <r>
      <rPr>
        <b/>
        <sz val="11"/>
        <color theme="1"/>
        <rFont val="Aptos Narrow"/>
        <family val="2"/>
        <scheme val="minor"/>
      </rPr>
      <t>R286</t>
    </r>
  </si>
  <si>
    <r>
      <t>CWA Bus Tax Refunds</t>
    </r>
    <r>
      <rPr>
        <b/>
        <sz val="11"/>
        <color theme="1"/>
        <rFont val="Aptos Narrow"/>
        <family val="2"/>
        <scheme val="minor"/>
      </rPr>
      <t xml:space="preserve"> (R286)</t>
    </r>
  </si>
  <si>
    <r>
      <t>JV2T Cash Transfer into F047T1</t>
    </r>
    <r>
      <rPr>
        <b/>
        <sz val="11"/>
        <color theme="1"/>
        <rFont val="Aptos Narrow"/>
        <family val="2"/>
        <scheme val="minor"/>
      </rPr>
      <t xml:space="preserve"> (1341)</t>
    </r>
  </si>
  <si>
    <t>AP9</t>
  </si>
  <si>
    <t>AP10</t>
  </si>
  <si>
    <t xml:space="preserve">Variance </t>
  </si>
  <si>
    <t>understated</t>
  </si>
  <si>
    <t>overstated</t>
  </si>
  <si>
    <t>CA "DM120" R285</t>
  </si>
  <si>
    <t>CA "DM120" R286</t>
  </si>
  <si>
    <r>
      <t>JV2T Cash Transfer into F045T2 (</t>
    </r>
    <r>
      <rPr>
        <b/>
        <sz val="11"/>
        <color theme="1"/>
        <rFont val="Aptos Narrow"/>
        <family val="2"/>
        <scheme val="minor"/>
      </rPr>
      <t>1341</t>
    </r>
    <r>
      <rPr>
        <sz val="11"/>
        <color theme="1"/>
        <rFont val="Aptos Narrow"/>
        <family val="2"/>
        <scheme val="minor"/>
      </rPr>
      <t>)</t>
    </r>
  </si>
  <si>
    <t>AP11</t>
  </si>
  <si>
    <t>AP12</t>
  </si>
  <si>
    <t>AP01</t>
  </si>
  <si>
    <t>CWA Bus Tax Refunds (R284)</t>
  </si>
  <si>
    <t>FY26</t>
  </si>
  <si>
    <t>AP02</t>
  </si>
  <si>
    <t>CR total into R284</t>
  </si>
  <si>
    <t>JV2T Cash Transfer into F047T1 (1341)</t>
  </si>
  <si>
    <t>CR total into R285</t>
  </si>
  <si>
    <t>CWA Bus Tax Refunds (R285)</t>
  </si>
  <si>
    <t>CA Transfer total from R285 to R286</t>
  </si>
  <si>
    <t>JV2T Cash Transfer into F045T1 (13DB)</t>
  </si>
  <si>
    <t>CWA Bus Tax Refunds (R286)</t>
  </si>
  <si>
    <t>JV2T Cash Transfer into F045T2 (1341)</t>
  </si>
  <si>
    <t>Reconcilation: Cash impact of Receipts collected and transferred</t>
  </si>
  <si>
    <t>DM 120 - "Return Payments"</t>
  </si>
  <si>
    <t>EEPS ACH Debit - Legacy Pymts process (from old portal, not yet in DORIS)</t>
  </si>
  <si>
    <t>VIKING - Manual Data entry system (non-electronic)</t>
  </si>
  <si>
    <t>MFE_Check - scanner paper pymts (fed into sytem to create xml files)</t>
  </si>
  <si>
    <t>JV2Ts should be created daily in future</t>
  </si>
  <si>
    <t>CA -Legacy Transfer Rollup</t>
  </si>
  <si>
    <t>Receipt Adjustments (CA/JV2R)</t>
  </si>
  <si>
    <t>Receipt Adjustments (CA/JV2R/CR5)</t>
  </si>
  <si>
    <t>Resticted fund Cash Impact</t>
  </si>
  <si>
    <t>FY 26 Net Variance</t>
  </si>
  <si>
    <t>Total Net Variance</t>
  </si>
  <si>
    <t>FY25 Net Variance</t>
  </si>
  <si>
    <t>AP03</t>
  </si>
  <si>
    <t>Data from 470 or 525 Report</t>
  </si>
  <si>
    <t>Data from 130 Report</t>
  </si>
  <si>
    <t>AP04</t>
  </si>
  <si>
    <t>CA - CARS OFFSET</t>
  </si>
  <si>
    <t>AP05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</si>
</sst>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8" borderId="0" applyNumberFormat="0" applyBorder="0" applyAlignment="0" applyProtection="0"/>
  </cellStyleXfs>
  <cellXfs count="80"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0" borderId="2" xfId="0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4" xfId="1" applyFont="1" applyFill="1" applyBorder="1"/>
    <xf numFmtId="0" fontId="3" fillId="0" borderId="5" xfId="0" applyFont="1" applyBorder="1"/>
    <xf numFmtId="0" fontId="0" fillId="0" borderId="0" xfId="0" applyBorder="1" applyAlignment="1">
      <alignment horizontal="center"/>
    </xf>
    <xf numFmtId="43" fontId="0" fillId="3" borderId="0" xfId="0" applyNumberFormat="1" applyFill="1"/>
    <xf numFmtId="43" fontId="1" fillId="3" borderId="0" xfId="1" applyFont="1" applyFill="1" applyBorder="1"/>
    <xf numFmtId="2" fontId="0" fillId="0" borderId="0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4" xfId="1" applyFont="1" applyFill="1" applyBorder="1" applyAlignment="1">
      <alignment horizontal="right"/>
    </xf>
    <xf numFmtId="0" fontId="2" fillId="0" borderId="0" xfId="0" applyFont="1"/>
    <xf numFmtId="2" fontId="1" fillId="4" borderId="0" xfId="1" applyNumberFormat="1" applyFont="1" applyFill="1" applyBorder="1"/>
    <xf numFmtId="0" fontId="1" fillId="0" borderId="0" xfId="0" applyFont="1"/>
    <xf numFmtId="0" fontId="0" fillId="5" borderId="1" xfId="0" applyFill="1" applyBorder="1"/>
    <xf numFmtId="0" fontId="2" fillId="3" borderId="0" xfId="0" applyFont="1" applyFill="1"/>
    <xf numFmtId="43" fontId="0" fillId="0" borderId="0" xfId="0" applyNumberFormat="1"/>
    <xf numFmtId="43" fontId="1" fillId="0" borderId="4" xfId="1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43" fontId="1" fillId="0" borderId="0" xfId="1" applyFont="1" applyFill="1" applyBorder="1"/>
    <xf numFmtId="43" fontId="0" fillId="6" borderId="0" xfId="1" applyFont="1" applyFill="1"/>
    <xf numFmtId="0" fontId="3" fillId="6" borderId="0" xfId="0" applyFont="1" applyFill="1" applyBorder="1" applyAlignment="1">
      <alignment horizontal="center"/>
    </xf>
    <xf numFmtId="43" fontId="0" fillId="6" borderId="0" xfId="1" applyFont="1" applyFill="1" applyBorder="1"/>
    <xf numFmtId="43" fontId="1" fillId="6" borderId="0" xfId="1" applyFont="1" applyFill="1" applyBorder="1"/>
    <xf numFmtId="43" fontId="0" fillId="6" borderId="0" xfId="1" applyFont="1" applyFill="1" applyBorder="1" applyAlignment="1">
      <alignment horizontal="right"/>
    </xf>
    <xf numFmtId="43" fontId="2" fillId="6" borderId="0" xfId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right"/>
    </xf>
    <xf numFmtId="0" fontId="4" fillId="0" borderId="0" xfId="0" applyFont="1"/>
    <xf numFmtId="2" fontId="0" fillId="0" borderId="0" xfId="1" applyNumberFormat="1" applyFont="1" applyBorder="1"/>
    <xf numFmtId="2" fontId="4" fillId="4" borderId="0" xfId="1" applyNumberFormat="1" applyFont="1" applyFill="1"/>
    <xf numFmtId="0" fontId="0" fillId="6" borderId="0" xfId="0" applyFill="1"/>
    <xf numFmtId="0" fontId="0" fillId="6" borderId="1" xfId="0" applyFill="1" applyBorder="1"/>
    <xf numFmtId="2" fontId="1" fillId="0" borderId="0" xfId="1" applyNumberFormat="1" applyFont="1" applyFill="1" applyBorder="1"/>
    <xf numFmtId="43" fontId="4" fillId="0" borderId="4" xfId="1" applyFont="1" applyFill="1" applyBorder="1"/>
    <xf numFmtId="43" fontId="4" fillId="0" borderId="0" xfId="1" applyFont="1" applyFill="1" applyBorder="1"/>
    <xf numFmtId="43" fontId="4" fillId="3" borderId="0" xfId="1" applyFont="1" applyFill="1" applyBorder="1"/>
    <xf numFmtId="43" fontId="4" fillId="3" borderId="0" xfId="1" applyFont="1" applyFill="1"/>
    <xf numFmtId="43" fontId="4" fillId="3" borderId="0" xfId="0" applyNumberFormat="1" applyFont="1" applyFill="1"/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0" fillId="0" borderId="8" xfId="0" applyBorder="1"/>
    <xf numFmtId="43" fontId="0" fillId="4" borderId="2" xfId="0" applyNumberFormat="1" applyFill="1" applyBorder="1"/>
    <xf numFmtId="0" fontId="1" fillId="4" borderId="8" xfId="0" applyFont="1" applyFill="1" applyBorder="1"/>
    <xf numFmtId="43" fontId="0" fillId="3" borderId="2" xfId="0" applyNumberFormat="1" applyFill="1" applyBorder="1"/>
    <xf numFmtId="0" fontId="2" fillId="3" borderId="8" xfId="0" applyFont="1" applyFill="1" applyBorder="1"/>
    <xf numFmtId="43" fontId="4" fillId="3" borderId="2" xfId="0" applyNumberFormat="1" applyFont="1" applyFill="1" applyBorder="1"/>
    <xf numFmtId="0" fontId="1" fillId="3" borderId="8" xfId="0" applyFont="1" applyFill="1" applyBorder="1"/>
    <xf numFmtId="43" fontId="0" fillId="0" borderId="3" xfId="0" applyNumberFormat="1" applyBorder="1"/>
    <xf numFmtId="0" fontId="0" fillId="0" borderId="9" xfId="0" applyBorder="1"/>
    <xf numFmtId="0" fontId="0" fillId="5" borderId="1" xfId="0" applyFill="1" applyBorder="1" applyAlignment="1">
      <alignment wrapText="1"/>
    </xf>
    <xf numFmtId="0" fontId="0" fillId="0" borderId="10" xfId="0" applyBorder="1"/>
    <xf numFmtId="43" fontId="0" fillId="3" borderId="10" xfId="0" applyNumberFormat="1" applyFill="1" applyBorder="1"/>
    <xf numFmtId="0" fontId="0" fillId="7" borderId="10" xfId="0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0" fillId="9" borderId="4" xfId="0" applyFont="1" applyFill="1" applyBorder="1"/>
    <xf numFmtId="0" fontId="0" fillId="9" borderId="3" xfId="0" applyFont="1" applyFill="1" applyBorder="1"/>
    <xf numFmtId="0" fontId="0" fillId="9" borderId="3" xfId="0" applyFill="1" applyBorder="1"/>
    <xf numFmtId="0" fontId="0" fillId="9" borderId="4" xfId="0" applyFill="1" applyBorder="1"/>
    <xf numFmtId="0" fontId="0" fillId="10" borderId="2" xfId="0" applyFill="1" applyBorder="1"/>
    <xf numFmtId="0" fontId="0" fillId="10" borderId="0" xfId="0" applyFill="1" applyBorder="1"/>
    <xf numFmtId="0" fontId="0" fillId="10" borderId="0" xfId="0" applyFont="1" applyFill="1" applyBorder="1"/>
    <xf numFmtId="0" fontId="0" fillId="10" borderId="0" xfId="0" applyFill="1"/>
    <xf numFmtId="0" fontId="0" fillId="9" borderId="0" xfId="0" applyFill="1"/>
    <xf numFmtId="0" fontId="5" fillId="8" borderId="0" xfId="2"/>
    <xf numFmtId="43" fontId="1" fillId="11" borderId="0" xfId="1" applyFont="1" applyFill="1" applyBorder="1"/>
    <xf numFmtId="43" fontId="1" fillId="4" borderId="0" xfId="1" applyFont="1" applyFill="1" applyBorder="1"/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88BF-F4DE-4DDE-8345-6834639A0299}">
  <dimension ref="A1:AQ33"/>
  <sheetViews>
    <sheetView tabSelected="1" topLeftCell="AA1" workbookViewId="0">
      <selection activeCell="AN10" sqref="AN10"/>
    </sheetView>
  </sheetViews>
  <sheetFormatPr defaultRowHeight="15" x14ac:dyDescent="0.25"/>
  <cols>
    <col min="1" max="1" width="35.28515625" customWidth="1"/>
    <col min="2" max="2" width="13.85546875" bestFit="1" customWidth="1"/>
    <col min="3" max="3" width="11.5703125" customWidth="1"/>
    <col min="4" max="4" width="0.85546875" customWidth="1"/>
    <col min="5" max="5" width="33.42578125" bestFit="1" customWidth="1"/>
    <col min="6" max="6" width="14.42578125" style="1" bestFit="1" customWidth="1"/>
    <col min="7" max="7" width="11" bestFit="1" customWidth="1"/>
    <col min="8" max="8" width="0.85546875" style="41" customWidth="1"/>
    <col min="9" max="9" width="47.140625" bestFit="1" customWidth="1"/>
    <col min="10" max="10" width="14.5703125" bestFit="1" customWidth="1"/>
    <col min="11" max="11" width="11" bestFit="1" customWidth="1"/>
    <col min="12" max="12" width="1.140625" style="41" customWidth="1"/>
    <col min="13" max="13" width="35" bestFit="1" customWidth="1"/>
    <col min="14" max="14" width="14.42578125" bestFit="1" customWidth="1"/>
    <col min="15" max="15" width="11.5703125" bestFit="1" customWidth="1"/>
    <col min="16" max="16" width="12.28515625" bestFit="1" customWidth="1"/>
    <col min="17" max="17" width="11" bestFit="1" customWidth="1"/>
    <col min="18" max="18" width="2" style="4" customWidth="1"/>
    <col min="19" max="19" width="35" bestFit="1" customWidth="1"/>
    <col min="20" max="20" width="14.42578125" style="1" bestFit="1" customWidth="1"/>
    <col min="21" max="21" width="14.42578125" style="1" customWidth="1"/>
    <col min="22" max="22" width="2" style="29" customWidth="1"/>
    <col min="23" max="23" width="33.85546875" style="1" bestFit="1" customWidth="1"/>
    <col min="24" max="24" width="15" style="1" bestFit="1" customWidth="1"/>
    <col min="25" max="25" width="11" bestFit="1" customWidth="1"/>
    <col min="26" max="26" width="2" style="29" customWidth="1"/>
    <col min="27" max="27" width="33.85546875" style="1" bestFit="1" customWidth="1"/>
    <col min="28" max="28" width="18" style="1" bestFit="1" customWidth="1"/>
    <col min="29" max="29" width="11.5703125" bestFit="1" customWidth="1"/>
    <col min="30" max="30" width="2.140625" style="4" customWidth="1"/>
    <col min="31" max="31" width="34.85546875" bestFit="1" customWidth="1"/>
    <col min="32" max="32" width="15" bestFit="1" customWidth="1"/>
    <col min="33" max="33" width="11.5703125" bestFit="1" customWidth="1"/>
    <col min="34" max="34" width="14" bestFit="1" customWidth="1"/>
    <col min="35" max="35" width="11.5703125" bestFit="1" customWidth="1"/>
    <col min="36" max="36" width="2.140625" style="4" customWidth="1"/>
    <col min="37" max="37" width="34.85546875" bestFit="1" customWidth="1"/>
    <col min="38" max="38" width="15" bestFit="1" customWidth="1"/>
    <col min="39" max="39" width="11.5703125" bestFit="1" customWidth="1"/>
    <col min="40" max="40" width="14" bestFit="1" customWidth="1"/>
    <col min="41" max="41" width="11.5703125" bestFit="1" customWidth="1"/>
    <col min="42" max="42" width="12.28515625" style="61" bestFit="1" customWidth="1"/>
    <col min="43" max="43" width="11" bestFit="1" customWidth="1"/>
  </cols>
  <sheetData>
    <row r="1" spans="1:43" x14ac:dyDescent="0.25">
      <c r="A1" s="72" t="s">
        <v>45</v>
      </c>
    </row>
    <row r="2" spans="1:43" x14ac:dyDescent="0.25">
      <c r="A2" s="73" t="s">
        <v>44</v>
      </c>
    </row>
    <row r="3" spans="1:43" x14ac:dyDescent="0.25">
      <c r="A3" s="9" t="s">
        <v>30</v>
      </c>
      <c r="D3" s="2"/>
      <c r="E3" s="2"/>
      <c r="F3" s="14"/>
      <c r="G3" s="2"/>
      <c r="I3" s="2"/>
      <c r="J3" s="2"/>
      <c r="K3" s="2"/>
      <c r="S3" t="s">
        <v>20</v>
      </c>
    </row>
    <row r="4" spans="1:43" ht="45" x14ac:dyDescent="0.25">
      <c r="A4" s="77" t="s">
        <v>8</v>
      </c>
      <c r="B4" s="78"/>
      <c r="C4" s="49" t="s">
        <v>39</v>
      </c>
      <c r="D4" s="21"/>
      <c r="E4" s="77" t="s">
        <v>9</v>
      </c>
      <c r="F4" s="78"/>
      <c r="G4" s="49" t="s">
        <v>39</v>
      </c>
      <c r="H4" s="42"/>
      <c r="I4" s="77" t="s">
        <v>16</v>
      </c>
      <c r="J4" s="78"/>
      <c r="K4" s="49" t="s">
        <v>39</v>
      </c>
      <c r="L4" s="42"/>
      <c r="M4" s="77" t="s">
        <v>17</v>
      </c>
      <c r="N4" s="78"/>
      <c r="O4" s="50" t="s">
        <v>39</v>
      </c>
      <c r="P4" s="60" t="s">
        <v>42</v>
      </c>
      <c r="Q4" s="49" t="s">
        <v>39</v>
      </c>
      <c r="R4" s="25"/>
      <c r="S4" s="79" t="s">
        <v>18</v>
      </c>
      <c r="T4" s="79"/>
      <c r="U4" s="49" t="s">
        <v>39</v>
      </c>
      <c r="V4" s="30"/>
      <c r="W4" s="79" t="s">
        <v>21</v>
      </c>
      <c r="X4" s="79"/>
      <c r="Y4" s="49" t="s">
        <v>39</v>
      </c>
      <c r="AA4" s="79" t="s">
        <v>43</v>
      </c>
      <c r="AB4" s="79"/>
      <c r="AC4" s="49" t="s">
        <v>39</v>
      </c>
      <c r="AD4" s="64"/>
      <c r="AE4" s="79" t="s">
        <v>46</v>
      </c>
      <c r="AF4" s="79"/>
      <c r="AG4" s="49" t="s">
        <v>39</v>
      </c>
      <c r="AH4" s="60" t="s">
        <v>40</v>
      </c>
      <c r="AI4" s="50" t="s">
        <v>39</v>
      </c>
      <c r="AJ4" s="64"/>
      <c r="AK4" s="79" t="s">
        <v>48</v>
      </c>
      <c r="AL4" s="79"/>
      <c r="AM4" s="49" t="s">
        <v>39</v>
      </c>
      <c r="AN4" s="60" t="s">
        <v>40</v>
      </c>
      <c r="AO4" s="50" t="s">
        <v>39</v>
      </c>
      <c r="AP4" s="63" t="s">
        <v>41</v>
      </c>
      <c r="AQ4" s="50" t="s">
        <v>39</v>
      </c>
    </row>
    <row r="5" spans="1:43" x14ac:dyDescent="0.25">
      <c r="A5" s="69" t="s">
        <v>0</v>
      </c>
      <c r="B5" s="6">
        <v>5107260.0599999996</v>
      </c>
      <c r="D5" s="4"/>
      <c r="E5" s="70" t="s">
        <v>0</v>
      </c>
      <c r="F5" s="6">
        <v>8024922.0199999996</v>
      </c>
      <c r="I5" s="70" t="s">
        <v>0</v>
      </c>
      <c r="J5" s="6">
        <v>2959924.66</v>
      </c>
      <c r="M5" s="70" t="s">
        <v>0</v>
      </c>
      <c r="N5" s="6">
        <v>2846028.28</v>
      </c>
      <c r="P5" s="5"/>
      <c r="Q5" s="51"/>
      <c r="S5" s="70" t="s">
        <v>0</v>
      </c>
      <c r="T5" s="6">
        <v>2994756.31</v>
      </c>
      <c r="U5" s="6"/>
      <c r="V5" s="31"/>
      <c r="W5" s="71" t="s">
        <v>22</v>
      </c>
      <c r="X5" s="28">
        <v>2977845.85</v>
      </c>
      <c r="AA5" s="71" t="s">
        <v>22</v>
      </c>
      <c r="AB5" s="28">
        <v>2935800.77</v>
      </c>
      <c r="AC5" s="74"/>
      <c r="AE5" s="71" t="s">
        <v>22</v>
      </c>
      <c r="AF5" s="28">
        <v>2774202.16</v>
      </c>
      <c r="AK5" s="71" t="s">
        <v>22</v>
      </c>
      <c r="AL5" s="28">
        <v>2678259.27</v>
      </c>
    </row>
    <row r="6" spans="1:43" x14ac:dyDescent="0.25">
      <c r="A6" s="70" t="s">
        <v>37</v>
      </c>
      <c r="B6" s="13">
        <v>0</v>
      </c>
      <c r="D6" s="4"/>
      <c r="E6" s="70" t="s">
        <v>37</v>
      </c>
      <c r="F6" s="6">
        <v>-5066455.24</v>
      </c>
      <c r="I6" s="70" t="s">
        <v>37</v>
      </c>
      <c r="J6" s="13">
        <v>0</v>
      </c>
      <c r="M6" s="70" t="s">
        <v>37</v>
      </c>
      <c r="N6" s="6">
        <v>-2515839.19</v>
      </c>
      <c r="P6" s="5"/>
      <c r="Q6" s="51"/>
      <c r="S6" s="70" t="s">
        <v>37</v>
      </c>
      <c r="T6" s="13">
        <v>0</v>
      </c>
      <c r="U6" s="13"/>
      <c r="V6" s="31"/>
      <c r="W6" s="70" t="s">
        <v>37</v>
      </c>
      <c r="X6" s="28">
        <v>-612.21</v>
      </c>
      <c r="AA6" s="70" t="s">
        <v>36</v>
      </c>
      <c r="AB6" s="75">
        <v>-612.21</v>
      </c>
      <c r="AC6" s="74"/>
      <c r="AE6" s="70" t="s">
        <v>36</v>
      </c>
      <c r="AF6" s="28"/>
      <c r="AK6" s="70" t="s">
        <v>36</v>
      </c>
      <c r="AL6" s="28">
        <v>-34069.39</v>
      </c>
    </row>
    <row r="7" spans="1:43" x14ac:dyDescent="0.25">
      <c r="A7" s="67" t="s">
        <v>7</v>
      </c>
      <c r="B7" s="8">
        <v>-5089188.6500000004</v>
      </c>
      <c r="D7" s="4"/>
      <c r="E7" s="68" t="s">
        <v>7</v>
      </c>
      <c r="F7" s="8">
        <v>-2976538.19</v>
      </c>
      <c r="I7" s="68" t="s">
        <v>7</v>
      </c>
      <c r="J7" s="8">
        <v>-2959924.66</v>
      </c>
      <c r="M7" s="70" t="s">
        <v>36</v>
      </c>
      <c r="N7" s="6">
        <v>140578.73000000001</v>
      </c>
      <c r="P7" s="5"/>
      <c r="Q7" s="51"/>
      <c r="S7" s="70" t="s">
        <v>19</v>
      </c>
      <c r="T7" s="6">
        <v>-29045.29</v>
      </c>
      <c r="U7" s="6"/>
      <c r="V7" s="31"/>
      <c r="W7" s="71" t="s">
        <v>19</v>
      </c>
      <c r="X7" s="28">
        <v>0</v>
      </c>
      <c r="AA7" s="70" t="s">
        <v>37</v>
      </c>
      <c r="AB7" s="28">
        <v>612.21</v>
      </c>
      <c r="AC7" s="74"/>
      <c r="AE7" s="70" t="s">
        <v>37</v>
      </c>
      <c r="AF7" s="28">
        <f>612.21+-612.21</f>
        <v>0</v>
      </c>
      <c r="AK7" s="70" t="s">
        <v>37</v>
      </c>
      <c r="AL7" s="28">
        <f>612.21+-612.21</f>
        <v>0</v>
      </c>
    </row>
    <row r="8" spans="1:43" x14ac:dyDescent="0.25">
      <c r="A8" s="10" t="s">
        <v>10</v>
      </c>
      <c r="B8" s="12">
        <f>B5+B6+B7</f>
        <v>18071.409999999218</v>
      </c>
      <c r="C8" s="18" t="s">
        <v>11</v>
      </c>
      <c r="D8" s="4"/>
      <c r="E8" s="10" t="s">
        <v>10</v>
      </c>
      <c r="F8" s="12">
        <f>F5+F6+F7</f>
        <v>-18071.410000000615</v>
      </c>
      <c r="G8" t="s">
        <v>12</v>
      </c>
      <c r="I8" s="10" t="s">
        <v>10</v>
      </c>
      <c r="J8" s="19">
        <f>J5+J6+J7</f>
        <v>0</v>
      </c>
      <c r="M8" s="68" t="s">
        <v>7</v>
      </c>
      <c r="N8" s="8">
        <v>-470767.82</v>
      </c>
      <c r="P8" s="5"/>
      <c r="Q8" s="51"/>
      <c r="S8" s="68" t="s">
        <v>7</v>
      </c>
      <c r="T8" s="24">
        <v>-2965711.02</v>
      </c>
      <c r="U8" s="28"/>
      <c r="V8" s="32"/>
      <c r="W8" s="65" t="s">
        <v>23</v>
      </c>
      <c r="X8" s="24">
        <v>-2977845.85</v>
      </c>
      <c r="AA8" s="71" t="s">
        <v>19</v>
      </c>
      <c r="AB8" s="28">
        <v>0</v>
      </c>
      <c r="AC8" s="74"/>
      <c r="AE8" s="71" t="s">
        <v>19</v>
      </c>
      <c r="AF8" s="28">
        <v>0</v>
      </c>
      <c r="AK8" s="71" t="s">
        <v>19</v>
      </c>
      <c r="AL8" s="28">
        <v>0</v>
      </c>
    </row>
    <row r="9" spans="1:43" x14ac:dyDescent="0.25">
      <c r="D9" s="4"/>
      <c r="E9" s="3"/>
      <c r="F9" s="6"/>
      <c r="I9" s="3"/>
      <c r="J9" s="6"/>
      <c r="M9" s="10" t="s">
        <v>10</v>
      </c>
      <c r="N9" s="19">
        <f>N5+N6+N7+N8</f>
        <v>0</v>
      </c>
      <c r="P9" s="52">
        <f>B8+F8+J8+N9</f>
        <v>-1.3969838619232178E-9</v>
      </c>
      <c r="Q9" s="53"/>
      <c r="S9" s="10" t="s">
        <v>10</v>
      </c>
      <c r="T9" s="19">
        <f>T5+T6+T7+T8</f>
        <v>0</v>
      </c>
      <c r="U9" s="28"/>
      <c r="V9" s="32"/>
      <c r="W9" s="36" t="s">
        <v>10</v>
      </c>
      <c r="X9" s="12">
        <f>X5+X6+X7+X8</f>
        <v>-612.20999999996275</v>
      </c>
      <c r="Y9" s="20" t="s">
        <v>12</v>
      </c>
      <c r="AA9" s="65" t="s">
        <v>23</v>
      </c>
      <c r="AB9" s="24">
        <v>-2935800.77</v>
      </c>
      <c r="AD9" s="26"/>
      <c r="AE9" s="65" t="s">
        <v>23</v>
      </c>
      <c r="AF9" s="24">
        <v>-2767970.72</v>
      </c>
      <c r="AJ9" s="26"/>
      <c r="AK9" s="65" t="s">
        <v>23</v>
      </c>
      <c r="AL9" s="24">
        <v>-2644189.88</v>
      </c>
    </row>
    <row r="10" spans="1:43" x14ac:dyDescent="0.25">
      <c r="A10" s="69" t="s">
        <v>1</v>
      </c>
      <c r="B10" s="6">
        <v>8120072.3399999999</v>
      </c>
      <c r="D10" s="4"/>
      <c r="E10" s="70" t="s">
        <v>1</v>
      </c>
      <c r="F10" s="15">
        <v>18627331.390000001</v>
      </c>
      <c r="I10" s="70" t="s">
        <v>1</v>
      </c>
      <c r="J10" s="7">
        <v>14515368.6</v>
      </c>
      <c r="M10" s="3"/>
      <c r="N10" s="6"/>
      <c r="P10" s="5"/>
      <c r="Q10" s="51"/>
      <c r="S10" s="3"/>
      <c r="T10" s="6"/>
      <c r="U10" s="6"/>
      <c r="V10" s="31"/>
      <c r="W10" s="35"/>
      <c r="X10" s="28"/>
      <c r="AA10" s="36" t="s">
        <v>10</v>
      </c>
      <c r="AB10" s="76">
        <f>AB5+AB6+AB7+AB8+AB9</f>
        <v>0</v>
      </c>
      <c r="AC10" s="18"/>
      <c r="AE10" s="36" t="s">
        <v>10</v>
      </c>
      <c r="AF10" s="12">
        <f>AF5+AF7+AF8+AF9</f>
        <v>6231.4399999999441</v>
      </c>
      <c r="AG10" s="18" t="s">
        <v>11</v>
      </c>
      <c r="AH10" s="11">
        <f>T9+X9+AB10+AF10</f>
        <v>5619.2299999999814</v>
      </c>
      <c r="AI10" s="22" t="s">
        <v>11</v>
      </c>
      <c r="AK10" s="36" t="s">
        <v>10</v>
      </c>
      <c r="AL10" s="12">
        <f>AL5+AL7+AL8+AL9</f>
        <v>34069.39000000013</v>
      </c>
      <c r="AM10" t="s">
        <v>11</v>
      </c>
      <c r="AN10" s="11">
        <f>AL10+AH10</f>
        <v>39688.620000000112</v>
      </c>
      <c r="AO10" s="22" t="s">
        <v>11</v>
      </c>
      <c r="AP10" s="62">
        <f>P9+AN10</f>
        <v>39688.619999998715</v>
      </c>
      <c r="AQ10" s="22" t="s">
        <v>11</v>
      </c>
    </row>
    <row r="11" spans="1:43" x14ac:dyDescent="0.25">
      <c r="A11" s="70" t="s">
        <v>37</v>
      </c>
      <c r="B11" s="6">
        <v>10125492.550000001</v>
      </c>
      <c r="D11" s="4"/>
      <c r="E11" s="70" t="s">
        <v>37</v>
      </c>
      <c r="F11" s="15">
        <v>-10125492.550000001</v>
      </c>
      <c r="I11" s="70" t="s">
        <v>37</v>
      </c>
      <c r="J11" s="39">
        <v>0</v>
      </c>
      <c r="M11" s="70" t="s">
        <v>1</v>
      </c>
      <c r="N11" s="6">
        <v>13380362.66</v>
      </c>
      <c r="P11" s="5"/>
      <c r="Q11" s="51"/>
      <c r="S11" s="70" t="s">
        <v>1</v>
      </c>
      <c r="T11" s="6">
        <v>13191903.42</v>
      </c>
      <c r="U11" s="6"/>
      <c r="V11" s="31"/>
      <c r="W11" s="71" t="s">
        <v>24</v>
      </c>
      <c r="X11" s="28">
        <v>14997365.16</v>
      </c>
      <c r="AA11" s="35"/>
      <c r="AB11" s="28"/>
      <c r="AE11" s="35"/>
      <c r="AK11" s="35"/>
    </row>
    <row r="12" spans="1:43" x14ac:dyDescent="0.25">
      <c r="A12" s="69" t="s">
        <v>13</v>
      </c>
      <c r="B12" s="13">
        <v>0</v>
      </c>
      <c r="D12" s="4"/>
      <c r="E12" s="69" t="s">
        <v>13</v>
      </c>
      <c r="F12" s="16">
        <v>0</v>
      </c>
      <c r="I12" s="69" t="s">
        <v>13</v>
      </c>
      <c r="J12" s="6">
        <v>-13652.73</v>
      </c>
      <c r="M12" s="70" t="s">
        <v>37</v>
      </c>
      <c r="N12" s="6">
        <v>48979.64</v>
      </c>
      <c r="P12" s="5"/>
      <c r="Q12" s="51"/>
      <c r="S12" s="70" t="s">
        <v>37</v>
      </c>
      <c r="T12" s="6">
        <v>10419.41</v>
      </c>
      <c r="U12" s="6"/>
      <c r="V12" s="31"/>
      <c r="W12" s="70" t="s">
        <v>38</v>
      </c>
      <c r="X12" s="28">
        <v>-62553.78</v>
      </c>
      <c r="AA12" s="71" t="s">
        <v>24</v>
      </c>
      <c r="AB12" s="75">
        <v>13576639.08</v>
      </c>
      <c r="AC12" s="74"/>
      <c r="AE12" s="71" t="s">
        <v>24</v>
      </c>
      <c r="AF12" s="28">
        <v>13145742.640000001</v>
      </c>
      <c r="AK12" s="71" t="s">
        <v>24</v>
      </c>
      <c r="AL12" s="28">
        <v>13937973.42</v>
      </c>
    </row>
    <row r="13" spans="1:43" x14ac:dyDescent="0.25">
      <c r="A13" s="69" t="s">
        <v>2</v>
      </c>
      <c r="B13" s="6">
        <v>-9283.1200000000008</v>
      </c>
      <c r="D13" s="4"/>
      <c r="E13" s="70" t="s">
        <v>2</v>
      </c>
      <c r="F13" s="16">
        <v>0</v>
      </c>
      <c r="I13" s="70" t="s">
        <v>2</v>
      </c>
      <c r="J13" s="16">
        <v>0</v>
      </c>
      <c r="M13" s="69" t="s">
        <v>13</v>
      </c>
      <c r="N13" s="6">
        <v>-7832.95</v>
      </c>
      <c r="P13" s="5"/>
      <c r="Q13" s="51"/>
      <c r="S13" s="69" t="s">
        <v>13</v>
      </c>
      <c r="T13" s="6">
        <v>-4516.6099999999997</v>
      </c>
      <c r="U13" s="6"/>
      <c r="V13" s="31"/>
      <c r="W13" s="69" t="s">
        <v>13</v>
      </c>
      <c r="X13" s="28">
        <v>-53.02</v>
      </c>
      <c r="AA13" s="70" t="s">
        <v>38</v>
      </c>
      <c r="AB13" s="28">
        <v>-105002.48</v>
      </c>
      <c r="AC13" s="74"/>
      <c r="AE13" s="70" t="s">
        <v>38</v>
      </c>
      <c r="AF13" s="28">
        <v>282540.3</v>
      </c>
      <c r="AK13" s="70" t="s">
        <v>38</v>
      </c>
      <c r="AL13" s="28">
        <v>-125371.88</v>
      </c>
    </row>
    <row r="14" spans="1:43" x14ac:dyDescent="0.25">
      <c r="A14" s="69" t="s">
        <v>3</v>
      </c>
      <c r="B14" s="6">
        <v>-2792298.25</v>
      </c>
      <c r="D14" s="4"/>
      <c r="E14" s="70" t="s">
        <v>3</v>
      </c>
      <c r="F14" s="15">
        <v>-3100411.42</v>
      </c>
      <c r="I14" s="70" t="s">
        <v>3</v>
      </c>
      <c r="J14" s="6">
        <v>-2875055.28</v>
      </c>
      <c r="M14" s="70" t="s">
        <v>36</v>
      </c>
      <c r="N14" s="6">
        <v>-49013.33</v>
      </c>
      <c r="P14" s="5"/>
      <c r="Q14" s="51"/>
      <c r="S14" s="70" t="s">
        <v>36</v>
      </c>
      <c r="T14" s="13">
        <v>0</v>
      </c>
      <c r="U14" s="13"/>
      <c r="V14" s="31"/>
      <c r="W14" s="70" t="s">
        <v>36</v>
      </c>
      <c r="X14" s="43">
        <v>0</v>
      </c>
      <c r="AA14" s="69" t="s">
        <v>13</v>
      </c>
      <c r="AB14" s="28">
        <v>-188654.62</v>
      </c>
      <c r="AC14" s="74"/>
      <c r="AE14" s="69" t="s">
        <v>13</v>
      </c>
      <c r="AF14" s="28">
        <v>-10884.54</v>
      </c>
      <c r="AK14" s="69" t="s">
        <v>13</v>
      </c>
      <c r="AL14" s="28">
        <v>-9585.58</v>
      </c>
    </row>
    <row r="15" spans="1:43" x14ac:dyDescent="0.25">
      <c r="A15" s="67" t="s">
        <v>4</v>
      </c>
      <c r="B15" s="8">
        <v>-9685053.6899999995</v>
      </c>
      <c r="D15" s="4"/>
      <c r="E15" s="68" t="s">
        <v>4</v>
      </c>
      <c r="F15" s="17">
        <v>-11161601.869999999</v>
      </c>
      <c r="I15" s="68" t="s">
        <v>4</v>
      </c>
      <c r="J15" s="8">
        <v>-11629651.939999999</v>
      </c>
      <c r="M15" s="70" t="s">
        <v>2</v>
      </c>
      <c r="N15" s="15">
        <v>-2341.0500000000002</v>
      </c>
      <c r="P15" s="5"/>
      <c r="Q15" s="51"/>
      <c r="R15" s="26"/>
      <c r="S15" s="70" t="s">
        <v>2</v>
      </c>
      <c r="T15" s="15">
        <v>-10869.31</v>
      </c>
      <c r="U15" s="15"/>
      <c r="V15" s="33"/>
      <c r="W15" s="71" t="s">
        <v>25</v>
      </c>
      <c r="X15" s="37">
        <v>-19312.37</v>
      </c>
      <c r="AA15" s="70" t="s">
        <v>36</v>
      </c>
      <c r="AB15" s="37">
        <v>3384.02</v>
      </c>
      <c r="AC15" s="74"/>
      <c r="AE15" s="70" t="s">
        <v>47</v>
      </c>
      <c r="AF15" s="37">
        <v>146.96</v>
      </c>
      <c r="AK15" s="70" t="s">
        <v>47</v>
      </c>
      <c r="AL15" s="37"/>
    </row>
    <row r="16" spans="1:43" x14ac:dyDescent="0.25">
      <c r="A16" s="10" t="s">
        <v>10</v>
      </c>
      <c r="B16" s="12">
        <f>B10+B11+B12+B13+B14+B15</f>
        <v>5758929.8300000001</v>
      </c>
      <c r="C16" s="18" t="s">
        <v>11</v>
      </c>
      <c r="D16" s="4"/>
      <c r="E16" s="10" t="s">
        <v>10</v>
      </c>
      <c r="F16" s="12">
        <f>F10+F11+F12+F13+F14+F15</f>
        <v>-5760174.4499999993</v>
      </c>
      <c r="G16" t="s">
        <v>12</v>
      </c>
      <c r="I16" s="10" t="s">
        <v>10</v>
      </c>
      <c r="J16" s="12">
        <f>J10+J11+J12+J13+J14+J15</f>
        <v>-2991.3499999996275</v>
      </c>
      <c r="K16" s="20" t="s">
        <v>12</v>
      </c>
      <c r="M16" s="70" t="s">
        <v>3</v>
      </c>
      <c r="N16" s="6">
        <v>-2894160.61</v>
      </c>
      <c r="P16" s="5"/>
      <c r="Q16" s="51"/>
      <c r="S16" s="70" t="s">
        <v>3</v>
      </c>
      <c r="T16" s="6">
        <v>-2901573.31</v>
      </c>
      <c r="U16" s="6"/>
      <c r="V16" s="31"/>
      <c r="W16" s="71" t="s">
        <v>26</v>
      </c>
      <c r="X16" s="28">
        <v>-3243741.21</v>
      </c>
      <c r="AA16" s="71" t="s">
        <v>25</v>
      </c>
      <c r="AB16" s="37">
        <v>-15575.41</v>
      </c>
      <c r="AC16" s="74"/>
      <c r="AE16" s="70" t="s">
        <v>36</v>
      </c>
      <c r="AF16" s="37"/>
      <c r="AK16" s="70" t="s">
        <v>36</v>
      </c>
      <c r="AL16" s="37">
        <v>50047.63</v>
      </c>
    </row>
    <row r="17" spans="1:43" x14ac:dyDescent="0.25">
      <c r="B17" s="2"/>
      <c r="D17" s="4"/>
      <c r="E17" s="3"/>
      <c r="F17" s="6"/>
      <c r="I17" s="3"/>
      <c r="J17" s="6"/>
      <c r="M17" s="68" t="s">
        <v>4</v>
      </c>
      <c r="N17" s="8">
        <v>-10424383.08</v>
      </c>
      <c r="P17" s="5"/>
      <c r="Q17" s="51"/>
      <c r="S17" s="68" t="s">
        <v>4</v>
      </c>
      <c r="T17" s="44">
        <v>-10276682.6</v>
      </c>
      <c r="U17" s="45"/>
      <c r="V17" s="34"/>
      <c r="W17" s="65" t="s">
        <v>27</v>
      </c>
      <c r="X17" s="44">
        <v>-11152162.560000001</v>
      </c>
      <c r="AA17" s="71" t="s">
        <v>26</v>
      </c>
      <c r="AB17" s="28">
        <v>-2883079.03</v>
      </c>
      <c r="AC17" s="74"/>
      <c r="AE17" s="71" t="s">
        <v>25</v>
      </c>
      <c r="AK17" s="71" t="s">
        <v>25</v>
      </c>
    </row>
    <row r="18" spans="1:43" x14ac:dyDescent="0.25">
      <c r="A18" s="69" t="s">
        <v>5</v>
      </c>
      <c r="B18" s="6">
        <v>2792298.25</v>
      </c>
      <c r="D18" s="4"/>
      <c r="E18" s="70" t="s">
        <v>5</v>
      </c>
      <c r="F18" s="6">
        <v>3100411.42</v>
      </c>
      <c r="I18" s="70" t="s">
        <v>5</v>
      </c>
      <c r="J18" s="6">
        <v>2875055.28</v>
      </c>
      <c r="M18" s="10" t="s">
        <v>10</v>
      </c>
      <c r="N18" s="12">
        <f>N11+N12+N13+N14+N15+N16+N17</f>
        <v>51611.280000001192</v>
      </c>
      <c r="O18" s="18" t="s">
        <v>11</v>
      </c>
      <c r="P18" s="54">
        <f>B16+F16+J16+N18</f>
        <v>47375.310000002384</v>
      </c>
      <c r="Q18" s="55" t="s">
        <v>11</v>
      </c>
      <c r="S18" s="10" t="s">
        <v>10</v>
      </c>
      <c r="T18" s="46">
        <f>T11+T12+T13+T14+T15+T16+T17</f>
        <v>8681</v>
      </c>
      <c r="U18" s="18" t="s">
        <v>11</v>
      </c>
      <c r="V18" s="34"/>
      <c r="W18" s="36" t="s">
        <v>10</v>
      </c>
      <c r="X18" s="46">
        <f>X11+X12+X13+X14+X15+X16+X17</f>
        <v>519542.22000000067</v>
      </c>
      <c r="Y18" s="18" t="s">
        <v>11</v>
      </c>
      <c r="AA18" s="65" t="s">
        <v>27</v>
      </c>
      <c r="AB18" s="44">
        <v>-10716581.23</v>
      </c>
      <c r="AD18" s="27"/>
      <c r="AE18" s="71" t="s">
        <v>26</v>
      </c>
      <c r="AF18" s="28">
        <v>-3072055.98</v>
      </c>
      <c r="AJ18" s="27"/>
      <c r="AK18" s="71" t="s">
        <v>26</v>
      </c>
      <c r="AL18" s="28">
        <v>-3043529.99</v>
      </c>
    </row>
    <row r="19" spans="1:43" x14ac:dyDescent="0.25">
      <c r="A19" s="70" t="s">
        <v>37</v>
      </c>
      <c r="B19" s="13">
        <v>0</v>
      </c>
      <c r="D19" s="4"/>
      <c r="E19" s="70" t="s">
        <v>37</v>
      </c>
      <c r="F19" s="13">
        <v>0</v>
      </c>
      <c r="I19" s="70" t="s">
        <v>37</v>
      </c>
      <c r="J19" s="13">
        <v>0</v>
      </c>
      <c r="M19" s="3"/>
      <c r="N19" s="6"/>
      <c r="P19" s="5"/>
      <c r="Q19" s="51"/>
      <c r="S19" s="3"/>
      <c r="T19" s="6"/>
      <c r="U19" s="6"/>
      <c r="V19" s="31"/>
      <c r="W19" s="35"/>
      <c r="X19" s="28"/>
      <c r="AA19" s="36" t="s">
        <v>10</v>
      </c>
      <c r="AB19" s="46">
        <f>AB12+AB13+AB14+AB15+AB16+AB17+AB18</f>
        <v>-328869.66999999993</v>
      </c>
      <c r="AC19" s="20" t="s">
        <v>12</v>
      </c>
      <c r="AE19" s="65" t="s">
        <v>27</v>
      </c>
      <c r="AF19" s="44">
        <v>-10166695.359999999</v>
      </c>
      <c r="AG19" s="20"/>
      <c r="AK19" s="65" t="s">
        <v>27</v>
      </c>
      <c r="AL19" s="44">
        <v>-10831159.199999999</v>
      </c>
      <c r="AM19" s="20"/>
    </row>
    <row r="20" spans="1:43" x14ac:dyDescent="0.25">
      <c r="A20" s="70" t="s">
        <v>14</v>
      </c>
      <c r="B20" s="13">
        <v>0</v>
      </c>
      <c r="D20" s="4"/>
      <c r="E20" s="70" t="s">
        <v>14</v>
      </c>
      <c r="F20" s="13">
        <v>0</v>
      </c>
      <c r="I20" s="70" t="s">
        <v>14</v>
      </c>
      <c r="J20" s="6">
        <v>-3850.77</v>
      </c>
      <c r="M20" s="70" t="s">
        <v>5</v>
      </c>
      <c r="N20" s="6">
        <v>2894160.61</v>
      </c>
      <c r="P20" s="5"/>
      <c r="Q20" s="51"/>
      <c r="S20" s="70" t="s">
        <v>5</v>
      </c>
      <c r="T20" s="6">
        <v>2901573.31</v>
      </c>
      <c r="U20" s="6"/>
      <c r="V20" s="31"/>
      <c r="W20" s="71" t="s">
        <v>26</v>
      </c>
      <c r="X20" s="28">
        <v>3243741.21</v>
      </c>
      <c r="AA20" s="35"/>
      <c r="AB20" s="28"/>
      <c r="AE20" s="36" t="s">
        <v>10</v>
      </c>
      <c r="AF20" s="46">
        <f>AF12+AF13+AF14+AF15+AF16+AF18+AF19</f>
        <v>178794.02000000328</v>
      </c>
      <c r="AG20" t="s">
        <v>11</v>
      </c>
      <c r="AH20" s="11">
        <f>T18+X18+AB19+AF20</f>
        <v>378147.57000000402</v>
      </c>
      <c r="AI20" s="22" t="s">
        <v>11</v>
      </c>
      <c r="AK20" s="36" t="s">
        <v>10</v>
      </c>
      <c r="AL20" s="46">
        <f>AL12+AL13+AL14+AL15+AL16+AL18+AL19</f>
        <v>-21625.599999999627</v>
      </c>
      <c r="AM20" t="s">
        <v>12</v>
      </c>
      <c r="AN20" s="11">
        <f>AL20+AH20</f>
        <v>356521.9700000044</v>
      </c>
      <c r="AO20" s="22" t="s">
        <v>11</v>
      </c>
      <c r="AP20" s="62">
        <f>P18+AN20</f>
        <v>403897.28000000678</v>
      </c>
      <c r="AQ20" s="22" t="s">
        <v>11</v>
      </c>
    </row>
    <row r="21" spans="1:43" x14ac:dyDescent="0.25">
      <c r="A21" s="70" t="s">
        <v>6</v>
      </c>
      <c r="B21" s="6">
        <v>-2618.3200000000002</v>
      </c>
      <c r="D21" s="4"/>
      <c r="E21" s="70" t="s">
        <v>6</v>
      </c>
      <c r="F21" s="13">
        <v>0</v>
      </c>
      <c r="I21" s="70" t="s">
        <v>6</v>
      </c>
      <c r="J21" s="6">
        <v>-13011.23</v>
      </c>
      <c r="M21" s="70" t="s">
        <v>37</v>
      </c>
      <c r="N21" s="13">
        <v>0</v>
      </c>
      <c r="P21" s="5"/>
      <c r="Q21" s="51"/>
      <c r="R21" s="27"/>
      <c r="S21" s="70" t="s">
        <v>37</v>
      </c>
      <c r="T21" s="13">
        <v>0</v>
      </c>
      <c r="U21" s="13"/>
      <c r="V21" s="31"/>
      <c r="W21" s="70" t="s">
        <v>37</v>
      </c>
      <c r="X21" s="28">
        <v>55000.39</v>
      </c>
      <c r="AA21" s="71" t="s">
        <v>26</v>
      </c>
      <c r="AB21" s="75">
        <v>2883079.03</v>
      </c>
      <c r="AC21" s="74"/>
      <c r="AE21" s="35"/>
      <c r="AF21" s="28"/>
      <c r="AK21" s="35"/>
      <c r="AL21" s="28"/>
    </row>
    <row r="22" spans="1:43" x14ac:dyDescent="0.25">
      <c r="A22" s="67" t="s">
        <v>15</v>
      </c>
      <c r="B22" s="8">
        <v>-2789679.93</v>
      </c>
      <c r="D22" s="4"/>
      <c r="E22" s="67" t="s">
        <v>15</v>
      </c>
      <c r="F22" s="8">
        <v>-3099166.8</v>
      </c>
      <c r="I22" s="67" t="s">
        <v>15</v>
      </c>
      <c r="J22" s="8">
        <v>-2809081.09</v>
      </c>
      <c r="M22" s="70" t="s">
        <v>14</v>
      </c>
      <c r="N22" s="6">
        <v>-2209.3000000000002</v>
      </c>
      <c r="P22" s="5"/>
      <c r="Q22" s="51"/>
      <c r="S22" s="70" t="s">
        <v>14</v>
      </c>
      <c r="T22" s="6">
        <v>-1273.92</v>
      </c>
      <c r="U22" s="6"/>
      <c r="V22" s="31"/>
      <c r="W22" s="70" t="s">
        <v>14</v>
      </c>
      <c r="X22" s="28">
        <v>-14.96</v>
      </c>
      <c r="AA22" s="70" t="s">
        <v>37</v>
      </c>
      <c r="AB22" s="28">
        <v>102176.93</v>
      </c>
      <c r="AC22" s="74"/>
      <c r="AE22" s="71" t="s">
        <v>26</v>
      </c>
      <c r="AF22" s="28">
        <v>3072097.44</v>
      </c>
      <c r="AK22" s="71" t="s">
        <v>26</v>
      </c>
      <c r="AL22" s="28">
        <v>3043529.99</v>
      </c>
    </row>
    <row r="23" spans="1:43" x14ac:dyDescent="0.25">
      <c r="A23" s="10" t="s">
        <v>10</v>
      </c>
      <c r="B23" s="40">
        <f>B18+B19+B20+B21+B22</f>
        <v>0</v>
      </c>
      <c r="D23" s="4"/>
      <c r="E23" s="10" t="s">
        <v>10</v>
      </c>
      <c r="F23" s="47">
        <f>F18+F19+F20+F21+F22</f>
        <v>1244.6200000001118</v>
      </c>
      <c r="G23" s="18" t="s">
        <v>11</v>
      </c>
      <c r="I23" s="10" t="s">
        <v>10</v>
      </c>
      <c r="J23" s="47">
        <f>J18+J19+J20+J21+J22</f>
        <v>49112.189999999944</v>
      </c>
      <c r="K23" s="18" t="s">
        <v>11</v>
      </c>
      <c r="M23" s="70" t="s">
        <v>36</v>
      </c>
      <c r="N23" s="6">
        <v>-13824.27</v>
      </c>
      <c r="P23" s="5"/>
      <c r="Q23" s="51"/>
      <c r="S23" s="70" t="s">
        <v>36</v>
      </c>
      <c r="T23" s="13">
        <v>0</v>
      </c>
      <c r="U23" s="13"/>
      <c r="V23" s="31"/>
      <c r="W23" s="70" t="s">
        <v>36</v>
      </c>
      <c r="X23" s="43">
        <v>0</v>
      </c>
      <c r="AA23" s="70" t="s">
        <v>14</v>
      </c>
      <c r="AB23" s="28">
        <v>-53210.27</v>
      </c>
      <c r="AC23" s="74"/>
      <c r="AE23" s="70" t="s">
        <v>37</v>
      </c>
      <c r="AF23" s="28">
        <v>-149821.49</v>
      </c>
      <c r="AK23" s="70" t="s">
        <v>37</v>
      </c>
      <c r="AL23" s="28">
        <v>-7346.93</v>
      </c>
    </row>
    <row r="24" spans="1:43" x14ac:dyDescent="0.25">
      <c r="M24" s="70" t="s">
        <v>6</v>
      </c>
      <c r="N24" s="6">
        <v>-660.29</v>
      </c>
      <c r="P24" s="5"/>
      <c r="Q24" s="51"/>
      <c r="S24" s="70" t="s">
        <v>6</v>
      </c>
      <c r="T24" s="6">
        <v>-3065.71</v>
      </c>
      <c r="U24" s="6"/>
      <c r="V24" s="31"/>
      <c r="W24" s="71" t="s">
        <v>28</v>
      </c>
      <c r="X24" s="28">
        <v>-5447.1</v>
      </c>
      <c r="AA24" s="70" t="s">
        <v>36</v>
      </c>
      <c r="AB24" s="43">
        <v>954.46</v>
      </c>
      <c r="AC24" s="74"/>
      <c r="AE24" s="70" t="s">
        <v>14</v>
      </c>
      <c r="AF24" s="28">
        <v>-3070</v>
      </c>
      <c r="AK24" s="70" t="s">
        <v>14</v>
      </c>
      <c r="AL24" s="28">
        <v>-2703.62</v>
      </c>
    </row>
    <row r="25" spans="1:43" x14ac:dyDescent="0.25">
      <c r="M25" s="67" t="s">
        <v>15</v>
      </c>
      <c r="N25" s="8">
        <v>-2929068.18</v>
      </c>
      <c r="P25" s="5"/>
      <c r="Q25" s="51"/>
      <c r="S25" s="67" t="s">
        <v>15</v>
      </c>
      <c r="T25" s="8">
        <v>-2895495.27</v>
      </c>
      <c r="U25" s="6"/>
      <c r="V25" s="31"/>
      <c r="W25" s="66" t="s">
        <v>29</v>
      </c>
      <c r="X25" s="24">
        <v>-3221235.06</v>
      </c>
      <c r="AA25" s="71" t="s">
        <v>28</v>
      </c>
      <c r="AB25" s="28">
        <v>-4393.0600000000004</v>
      </c>
      <c r="AC25" s="74"/>
      <c r="AE25" s="70" t="s">
        <v>36</v>
      </c>
      <c r="AF25" s="43"/>
      <c r="AK25" s="70" t="s">
        <v>36</v>
      </c>
      <c r="AL25" s="28">
        <v>14116.01</v>
      </c>
    </row>
    <row r="26" spans="1:43" x14ac:dyDescent="0.25">
      <c r="M26" s="10" t="s">
        <v>10</v>
      </c>
      <c r="N26" s="47">
        <f>N20+N21+N22+N23+N24+N25</f>
        <v>-51601.430000000168</v>
      </c>
      <c r="O26" s="20" t="s">
        <v>12</v>
      </c>
      <c r="P26" s="56">
        <f>B23+F23+J23+N26</f>
        <v>-1244.6200000001118</v>
      </c>
      <c r="Q26" s="57" t="s">
        <v>12</v>
      </c>
      <c r="S26" s="10" t="s">
        <v>10</v>
      </c>
      <c r="T26" s="12">
        <f>T20+T21+T22+T23+T24+T25</f>
        <v>1738.410000000149</v>
      </c>
      <c r="U26" s="18" t="s">
        <v>11</v>
      </c>
      <c r="V26" s="32"/>
      <c r="W26" s="36" t="s">
        <v>10</v>
      </c>
      <c r="X26" s="12">
        <f>X20+X21+X22+X23+X24+X25</f>
        <v>72044.479999999981</v>
      </c>
      <c r="Y26" s="18" t="s">
        <v>11</v>
      </c>
      <c r="AA26" s="66" t="s">
        <v>29</v>
      </c>
      <c r="AB26" s="24">
        <v>-2845230.46</v>
      </c>
      <c r="AD26" s="26"/>
      <c r="AE26" s="71" t="s">
        <v>28</v>
      </c>
      <c r="AF26" s="28"/>
      <c r="AJ26" s="26"/>
      <c r="AK26" s="71" t="s">
        <v>28</v>
      </c>
      <c r="AL26" s="28"/>
    </row>
    <row r="27" spans="1:43" x14ac:dyDescent="0.25">
      <c r="B27" s="2"/>
      <c r="C27" s="38"/>
      <c r="J27" s="23"/>
      <c r="P27" s="5"/>
      <c r="Q27" s="51"/>
      <c r="AA27" s="36" t="s">
        <v>10</v>
      </c>
      <c r="AB27" s="12">
        <f>AB21+AB22+AB23+AB24+AB25+AB26</f>
        <v>83376.629999999888</v>
      </c>
      <c r="AC27" s="18" t="s">
        <v>11</v>
      </c>
      <c r="AE27" s="66" t="s">
        <v>29</v>
      </c>
      <c r="AF27" s="24">
        <v>-3075258.88</v>
      </c>
      <c r="AG27" s="18"/>
      <c r="AK27" s="66" t="s">
        <v>29</v>
      </c>
      <c r="AL27" s="24">
        <v>-3054942.38</v>
      </c>
    </row>
    <row r="28" spans="1:43" x14ac:dyDescent="0.25">
      <c r="A28" t="s">
        <v>31</v>
      </c>
      <c r="J28" s="23"/>
      <c r="P28" s="58">
        <f>SUM(P9:P26)</f>
        <v>46130.690000000875</v>
      </c>
      <c r="Q28" s="59"/>
      <c r="AE28" s="36" t="s">
        <v>10</v>
      </c>
      <c r="AF28" s="12">
        <f>AF22+AF23+AF24+AF25+AF26+AF27</f>
        <v>-156052.9299999997</v>
      </c>
      <c r="AG28" t="s">
        <v>12</v>
      </c>
      <c r="AH28" s="48">
        <f>T26+X26+AB27+AF28</f>
        <v>1106.5900000003166</v>
      </c>
      <c r="AI28" s="22" t="s">
        <v>11</v>
      </c>
      <c r="AK28" s="36" t="s">
        <v>10</v>
      </c>
      <c r="AL28" s="12">
        <f>AL22+AL23+AL24+AL25+AL26+AL27</f>
        <v>-7346.9300000001676</v>
      </c>
      <c r="AM28" t="s">
        <v>12</v>
      </c>
      <c r="AN28" s="48">
        <f>AL28+AH28</f>
        <v>-6240.339999999851</v>
      </c>
      <c r="AO28" s="22" t="s">
        <v>11</v>
      </c>
      <c r="AP28" s="62">
        <f>P26+AN28</f>
        <v>-7484.9599999999627</v>
      </c>
      <c r="AQ28" s="22" t="s">
        <v>12</v>
      </c>
    </row>
    <row r="29" spans="1:43" x14ac:dyDescent="0.25">
      <c r="A29" t="s">
        <v>32</v>
      </c>
      <c r="J29" s="23"/>
    </row>
    <row r="30" spans="1:43" x14ac:dyDescent="0.25">
      <c r="A30" t="s">
        <v>33</v>
      </c>
      <c r="AH30" s="23">
        <f>SUM(AH10:AH28)</f>
        <v>384873.39000000432</v>
      </c>
      <c r="AN30" s="23">
        <f>SUM(AN10:AN28)</f>
        <v>389970.25000000466</v>
      </c>
    </row>
    <row r="31" spans="1:43" x14ac:dyDescent="0.25">
      <c r="A31" t="s">
        <v>34</v>
      </c>
    </row>
    <row r="33" spans="1:1" x14ac:dyDescent="0.25">
      <c r="A33" t="s">
        <v>35</v>
      </c>
    </row>
  </sheetData>
  <mergeCells count="9">
    <mergeCell ref="A4:B4"/>
    <mergeCell ref="E4:F4"/>
    <mergeCell ref="I4:J4"/>
    <mergeCell ref="M4:N4"/>
    <mergeCell ref="AK4:AL4"/>
    <mergeCell ref="AE4:AF4"/>
    <mergeCell ref="AA4:AB4"/>
    <mergeCell ref="S4:T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 since DORIS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Mach, Jason J (Finance)</dc:creator>
  <cp:lastModifiedBy>Quisenberry, Kurgan D (Finance)</cp:lastModifiedBy>
  <dcterms:created xsi:type="dcterms:W3CDTF">2025-06-30T16:39:56Z</dcterms:created>
  <dcterms:modified xsi:type="dcterms:W3CDTF">2025-12-12T18:40:43Z</dcterms:modified>
</cp:coreProperties>
</file>